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cmmail-my.sharepoint.com/personal/kimberly_wiese_amortgageboutique_com/Documents/Desktop/"/>
    </mc:Choice>
  </mc:AlternateContent>
  <xr:revisionPtr revIDLastSave="1" documentId="8_{C5E85AB9-7D6C-49F5-AEBD-D3325F2884C2}" xr6:coauthVersionLast="47" xr6:coauthVersionMax="47" xr10:uidLastSave="{5538A7E5-39F8-4666-9674-6EF569D2AC8B}"/>
  <bookViews>
    <workbookView xWindow="-120" yWindow="-120" windowWidth="29040" windowHeight="15840" xr2:uid="{81247D30-DD3B-4A4D-8B01-25B7E1AD5BD1}"/>
  </bookViews>
  <sheets>
    <sheet name="FHA Streamline Worksheet" sheetId="3" r:id="rId1"/>
  </sheets>
  <externalReferences>
    <externalReference r:id="rId2"/>
    <externalReference r:id="rId3"/>
    <externalReference r:id="rId4"/>
  </externalReferences>
  <definedNames>
    <definedName name="countylist" localSheetId="0">'[1]VA Entitlement'!#REF!:INDEX('[1]VA Entitlement'!#REF!,SUMPRODUCT(--('[1]VA Entitlement'!#REF!&lt;&gt;"")))</definedName>
    <definedName name="countylist">'[1]VA Entitlement'!#REF!:INDEX('[1]VA Entitlement'!#REF!,SUMPRODUCT(--('[1]VA Entitlement'!#REF!&lt;&gt;"")))</definedName>
    <definedName name="Exemptions">[2]Sheet3!$B$1:$K$1</definedName>
    <definedName name="Info">'[1]Streamline 1.75%'!$J$6:$J$7</definedName>
    <definedName name="list">'[3]GSE Limits'!$F$2:INDEX('[3]GSE Limits'!$F$2:$F$100,SUMPRODUCT(--('[3]GSE Limits'!$F$2:$F$100&lt;&gt;"")))</definedName>
    <definedName name="_xlnm.Print_Area" localSheetId="0">'FHA Streamline Worksheet'!$A$4:$M$85</definedName>
    <definedName name="Type" localSheetId="0">#REF!</definedName>
    <definedName name="Type">#REF!</definedName>
    <definedName name="Yes">'[1]USDA RD-Only - Form 1944-61'!$AA$3:$AA$6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3" l="1"/>
  <c r="B57" i="3"/>
  <c r="B56" i="3"/>
  <c r="E55" i="3"/>
  <c r="G52" i="3"/>
  <c r="E52" i="3"/>
  <c r="I49" i="3"/>
  <c r="B31" i="3"/>
  <c r="F30" i="3"/>
  <c r="B30" i="3"/>
  <c r="N24" i="3"/>
  <c r="H30" i="3" s="1"/>
  <c r="H35" i="3" s="1"/>
  <c r="H37" i="3" s="1"/>
  <c r="J13" i="3"/>
  <c r="H13" i="3"/>
  <c r="H12" i="3"/>
  <c r="G12" i="3"/>
  <c r="I52" i="3" l="1"/>
  <c r="B55" i="3" s="1"/>
  <c r="J30" i="3"/>
  <c r="N27" i="3"/>
  <c r="B38" i="3" l="1"/>
  <c r="H38" i="3"/>
  <c r="H39" i="3" s="1"/>
  <c r="N29" i="3" l="1"/>
  <c r="B40" i="3" s="1"/>
  <c r="H4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 Nguyen</author>
  </authors>
  <commentList>
    <comment ref="A9" authorId="0" shapeId="0" xr:uid="{5CD75499-A38D-41A3-B3BE-B7437EDD2E34}">
      <text>
        <r>
          <rPr>
            <b/>
            <sz val="9"/>
            <color indexed="81"/>
            <rFont val="Tahoma"/>
            <family val="2"/>
          </rPr>
          <t>Compares the first payment date of the prior loan + 6 months and the closing date of the prior loan + 210 days and returns the later of the two as the earliest allowable note 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" authorId="0" shapeId="0" xr:uid="{22746166-D7B2-40F7-9DF6-2537411640BD}">
      <text>
        <r>
          <rPr>
            <b/>
            <sz val="9"/>
            <color indexed="81"/>
            <rFont val="Tahoma"/>
            <family val="2"/>
          </rPr>
          <t>From Refi Authorization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<sst xmlns="http://schemas.openxmlformats.org/spreadsheetml/2006/main" count="56" uniqueCount="53">
  <si>
    <t>FHA Streamline Worksheet</t>
  </si>
  <si>
    <t>Borrower:</t>
  </si>
  <si>
    <t>Date:</t>
  </si>
  <si>
    <t>Case Number:</t>
  </si>
  <si>
    <t>Loan Number:</t>
  </si>
  <si>
    <t>Seasoning</t>
  </si>
  <si>
    <t>First Payment due date of existing Note:</t>
  </si>
  <si>
    <t>Original Closing Date:</t>
  </si>
  <si>
    <t>Earliest allowable Note date:</t>
  </si>
  <si>
    <t>Maximum Loan Amount</t>
  </si>
  <si>
    <t>Date of Payoff Demand</t>
  </si>
  <si>
    <t>Monthly (Note Date Prior to 1/21/15)</t>
  </si>
  <si>
    <t>Per Diem Type</t>
  </si>
  <si>
    <t>Last Payment Made</t>
  </si>
  <si>
    <t>Est Funding Date</t>
  </si>
  <si>
    <t>Original Mortgage Amt from Ref Authorization</t>
  </si>
  <si>
    <t>Unearned UFMIP</t>
  </si>
  <si>
    <t>Outstanding Principal Balance on existing first lien</t>
  </si>
  <si>
    <t>Pro Rata MIP</t>
  </si>
  <si>
    <t>Late Charges</t>
  </si>
  <si>
    <t>Escrow shortage</t>
  </si>
  <si>
    <t>Total</t>
  </si>
  <si>
    <t>Lesser of Original Loan Amt or Total from above</t>
  </si>
  <si>
    <t>New Base Loan Amt</t>
  </si>
  <si>
    <t>Fixed</t>
  </si>
  <si>
    <t>Net Tangible Benefit</t>
  </si>
  <si>
    <t>ARM</t>
  </si>
  <si>
    <t>Refinance Type:</t>
  </si>
  <si>
    <t>Fixed → Fixed</t>
  </si>
  <si>
    <t>Term Reduction greater than 3yrs?</t>
  </si>
  <si>
    <t>Fixed → Hybrid ARM</t>
  </si>
  <si>
    <t>Prior</t>
  </si>
  <si>
    <t>New</t>
  </si>
  <si>
    <t>No</t>
  </si>
  <si>
    <t>ARM less than 15 months → Fixed</t>
  </si>
  <si>
    <t>Yes</t>
  </si>
  <si>
    <t>Interest Rate</t>
  </si>
  <si>
    <t>ARM less than 15 months → Hybrid ARM</t>
  </si>
  <si>
    <t>% Net Tangible Benefit
**must be at least .5% reduction**</t>
  </si>
  <si>
    <t>Annual/Monthly MIP</t>
  </si>
  <si>
    <t>ARM greater than 15 months → Fixed</t>
  </si>
  <si>
    <t>% Net Tangible Benefit
**new combined rate must be below the current combined rate**</t>
  </si>
  <si>
    <t>from case query</t>
  </si>
  <si>
    <t>ARM greater than 15 months → Hybrid ARM</t>
  </si>
  <si>
    <t>Total Combined Rate*</t>
  </si>
  <si>
    <t>At least .5 Below</t>
  </si>
  <si>
    <t>Meets NTB</t>
  </si>
  <si>
    <t>No More than 2%</t>
  </si>
  <si>
    <t>Below the current rate</t>
  </si>
  <si>
    <t>Does NOT meet NTB</t>
  </si>
  <si>
    <t>At Least 2% Below</t>
  </si>
  <si>
    <t>At Least 1% Below</t>
  </si>
  <si>
    <t>Daily (Note Date after 1/21/15)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</si>
</sst>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0.000%"/>
    <numFmt numFmtId="166" formatCode="0.000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0" fillId="0" borderId="6" xfId="0" applyBorder="1"/>
    <xf numFmtId="0" fontId="4" fillId="0" borderId="0" xfId="0" applyFont="1"/>
    <xf numFmtId="0" fontId="0" fillId="0" borderId="7" xfId="0" applyBorder="1"/>
    <xf numFmtId="0" fontId="0" fillId="0" borderId="9" xfId="0" applyBorder="1"/>
    <xf numFmtId="0" fontId="0" fillId="0" borderId="2" xfId="0" applyBorder="1"/>
    <xf numFmtId="0" fontId="0" fillId="0" borderId="10" xfId="0" applyBorder="1"/>
    <xf numFmtId="44" fontId="0" fillId="0" borderId="0" xfId="0" applyNumberFormat="1"/>
    <xf numFmtId="0" fontId="0" fillId="0" borderId="2" xfId="0" applyBorder="1" applyAlignment="1">
      <alignment horizontal="right"/>
    </xf>
    <xf numFmtId="164" fontId="10" fillId="2" borderId="0" xfId="0" applyNumberFormat="1" applyFont="1" applyFill="1" applyProtection="1">
      <protection locked="0"/>
    </xf>
    <xf numFmtId="0" fontId="0" fillId="0" borderId="3" xfId="0" applyBorder="1"/>
    <xf numFmtId="0" fontId="0" fillId="0" borderId="4" xfId="0" applyBorder="1"/>
    <xf numFmtId="44" fontId="0" fillId="0" borderId="4" xfId="0" applyNumberFormat="1" applyBorder="1"/>
    <xf numFmtId="0" fontId="10" fillId="0" borderId="4" xfId="0" applyFont="1" applyBorder="1" applyAlignment="1">
      <alignment horizontal="right"/>
    </xf>
    <xf numFmtId="0" fontId="0" fillId="0" borderId="5" xfId="0" applyBorder="1"/>
    <xf numFmtId="164" fontId="0" fillId="2" borderId="1" xfId="0" applyNumberForma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wrapText="1"/>
    </xf>
    <xf numFmtId="44" fontId="0" fillId="2" borderId="1" xfId="0" applyNumberFormat="1" applyFill="1" applyBorder="1" applyProtection="1">
      <protection locked="0"/>
    </xf>
    <xf numFmtId="44" fontId="2" fillId="0" borderId="0" xfId="0" applyNumberFormat="1" applyFont="1"/>
    <xf numFmtId="43" fontId="0" fillId="0" borderId="0" xfId="0" applyNumberFormat="1"/>
    <xf numFmtId="44" fontId="0" fillId="0" borderId="0" xfId="0" applyNumberFormat="1" applyProtection="1">
      <protection locked="0"/>
    </xf>
    <xf numFmtId="0" fontId="3" fillId="0" borderId="19" xfId="0" applyFont="1" applyBorder="1"/>
    <xf numFmtId="0" fontId="0" fillId="0" borderId="1" xfId="0" applyBorder="1"/>
    <xf numFmtId="44" fontId="13" fillId="0" borderId="0" xfId="0" applyNumberFormat="1" applyFont="1" applyAlignment="1">
      <alignment horizontal="left"/>
    </xf>
    <xf numFmtId="0" fontId="1" fillId="0" borderId="1" xfId="0" applyFont="1" applyBorder="1"/>
    <xf numFmtId="0" fontId="0" fillId="0" borderId="2" xfId="0" applyBorder="1" applyAlignment="1">
      <alignment horizontal="center"/>
    </xf>
    <xf numFmtId="165" fontId="2" fillId="0" borderId="0" xfId="0" applyNumberFormat="1" applyFont="1"/>
    <xf numFmtId="0" fontId="0" fillId="2" borderId="1" xfId="0" applyFill="1" applyBorder="1" applyProtection="1">
      <protection locked="0"/>
    </xf>
    <xf numFmtId="0" fontId="2" fillId="0" borderId="0" xfId="0" applyFont="1" applyAlignment="1">
      <alignment wrapText="1"/>
    </xf>
    <xf numFmtId="14" fontId="6" fillId="0" borderId="0" xfId="0" applyNumberFormat="1" applyFont="1"/>
    <xf numFmtId="14" fontId="4" fillId="0" borderId="0" xfId="0" applyNumberFormat="1" applyFont="1"/>
    <xf numFmtId="0" fontId="7" fillId="0" borderId="2" xfId="0" applyFont="1" applyBorder="1"/>
    <xf numFmtId="0" fontId="8" fillId="0" borderId="8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166" fontId="0" fillId="2" borderId="30" xfId="0" applyNumberFormat="1" applyFill="1" applyBorder="1" applyAlignment="1" applyProtection="1">
      <alignment horizontal="center" vertical="center"/>
      <protection locked="0"/>
    </xf>
    <xf numFmtId="166" fontId="0" fillId="2" borderId="31" xfId="0" applyNumberFormat="1" applyFill="1" applyBorder="1" applyAlignment="1" applyProtection="1">
      <alignment horizontal="center" vertical="center"/>
      <protection locked="0"/>
    </xf>
    <xf numFmtId="166" fontId="0" fillId="2" borderId="31" xfId="0" applyNumberFormat="1" applyFill="1" applyBorder="1" applyAlignment="1" applyProtection="1">
      <alignment horizontal="center" vertical="center" wrapText="1"/>
      <protection locked="0"/>
    </xf>
    <xf numFmtId="166" fontId="0" fillId="2" borderId="32" xfId="0" applyNumberFormat="1" applyFill="1" applyBorder="1" applyAlignment="1" applyProtection="1">
      <alignment horizontal="center" vertical="center" wrapText="1"/>
      <protection locked="0"/>
    </xf>
    <xf numFmtId="166" fontId="3" fillId="0" borderId="41" xfId="0" applyNumberFormat="1" applyFont="1" applyBorder="1" applyAlignment="1">
      <alignment horizontal="center"/>
    </xf>
    <xf numFmtId="166" fontId="3" fillId="0" borderId="42" xfId="0" applyNumberFormat="1" applyFont="1" applyBorder="1" applyAlignment="1">
      <alignment horizontal="center"/>
    </xf>
    <xf numFmtId="166" fontId="3" fillId="0" borderId="43" xfId="0" applyNumberFormat="1" applyFont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2" fontId="0" fillId="2" borderId="33" xfId="0" applyNumberFormat="1" applyFill="1" applyBorder="1" applyAlignment="1" applyProtection="1">
      <alignment horizontal="center" vertical="center"/>
      <protection locked="0"/>
    </xf>
    <xf numFmtId="2" fontId="0" fillId="2" borderId="34" xfId="0" applyNumberFormat="1" applyFill="1" applyBorder="1" applyAlignment="1" applyProtection="1">
      <alignment horizontal="center" vertical="center"/>
      <protection locked="0"/>
    </xf>
    <xf numFmtId="2" fontId="0" fillId="2" borderId="38" xfId="0" applyNumberFormat="1" applyFill="1" applyBorder="1" applyAlignment="1" applyProtection="1">
      <alignment horizontal="center" vertical="center"/>
      <protection locked="0"/>
    </xf>
    <xf numFmtId="2" fontId="0" fillId="2" borderId="39" xfId="0" applyNumberFormat="1" applyFill="1" applyBorder="1" applyAlignment="1" applyProtection="1">
      <alignment horizontal="center" vertical="center"/>
      <protection locked="0"/>
    </xf>
    <xf numFmtId="2" fontId="0" fillId="2" borderId="34" xfId="0" applyNumberFormat="1" applyFill="1" applyBorder="1" applyAlignment="1" applyProtection="1">
      <alignment horizontal="center" vertical="center" wrapText="1"/>
      <protection locked="0"/>
    </xf>
    <xf numFmtId="2" fontId="0" fillId="2" borderId="35" xfId="0" applyNumberFormat="1" applyFill="1" applyBorder="1" applyAlignment="1" applyProtection="1">
      <alignment horizontal="center" vertical="center" wrapText="1"/>
      <protection locked="0"/>
    </xf>
    <xf numFmtId="2" fontId="0" fillId="2" borderId="39" xfId="0" applyNumberFormat="1" applyFill="1" applyBorder="1" applyAlignment="1" applyProtection="1">
      <alignment horizontal="center" vertical="center" wrapText="1"/>
      <protection locked="0"/>
    </xf>
    <xf numFmtId="2" fontId="0" fillId="2" borderId="40" xfId="0" applyNumberFormat="1" applyFill="1" applyBorder="1" applyAlignment="1" applyProtection="1">
      <alignment horizontal="center" vertical="center" wrapText="1"/>
      <protection locked="0"/>
    </xf>
    <xf numFmtId="0" fontId="17" fillId="0" borderId="26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2" xfId="0" applyBorder="1" applyAlignment="1">
      <alignment horizontal="left"/>
    </xf>
    <xf numFmtId="44" fontId="0" fillId="2" borderId="2" xfId="0" applyNumberFormat="1" applyFill="1" applyBorder="1" applyAlignment="1" applyProtection="1">
      <alignment horizontal="center"/>
      <protection locked="0"/>
    </xf>
    <xf numFmtId="44" fontId="0" fillId="2" borderId="18" xfId="0" applyNumberForma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 wrapText="1"/>
    </xf>
    <xf numFmtId="0" fontId="15" fillId="0" borderId="25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165" fontId="3" fillId="0" borderId="22" xfId="0" applyNumberFormat="1" applyFont="1" applyBorder="1" applyAlignment="1">
      <alignment horizontal="center"/>
    </xf>
    <xf numFmtId="165" fontId="3" fillId="0" borderId="23" xfId="0" applyNumberFormat="1" applyFont="1" applyBorder="1" applyAlignment="1">
      <alignment horizontal="center"/>
    </xf>
    <xf numFmtId="165" fontId="3" fillId="0" borderId="26" xfId="0" applyNumberFormat="1" applyFont="1" applyBorder="1" applyAlignment="1">
      <alignment horizontal="center"/>
    </xf>
    <xf numFmtId="165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44" fontId="13" fillId="0" borderId="1" xfId="0" applyNumberFormat="1" applyFont="1" applyBorder="1" applyAlignment="1">
      <alignment horizontal="left"/>
    </xf>
    <xf numFmtId="44" fontId="13" fillId="0" borderId="16" xfId="0" applyNumberFormat="1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8" xfId="0" applyBorder="1" applyAlignment="1">
      <alignment horizontal="left"/>
    </xf>
    <xf numFmtId="44" fontId="14" fillId="0" borderId="12" xfId="0" applyNumberFormat="1" applyFont="1" applyBorder="1" applyAlignment="1">
      <alignment horizontal="center"/>
    </xf>
    <xf numFmtId="44" fontId="14" fillId="0" borderId="13" xfId="0" applyNumberFormat="1" applyFon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44" fontId="0" fillId="0" borderId="20" xfId="0" applyNumberFormat="1" applyBorder="1" applyAlignment="1">
      <alignment horizontal="left"/>
    </xf>
    <xf numFmtId="0" fontId="0" fillId="0" borderId="21" xfId="0" applyBorder="1" applyAlignment="1">
      <alignment horizontal="left"/>
    </xf>
    <xf numFmtId="44" fontId="3" fillId="0" borderId="1" xfId="0" applyNumberFormat="1" applyFont="1" applyBorder="1" applyAlignment="1">
      <alignment horizontal="center"/>
    </xf>
    <xf numFmtId="44" fontId="3" fillId="0" borderId="16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44" fontId="3" fillId="0" borderId="12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4" fontId="0" fillId="2" borderId="1" xfId="0" applyNumberFormat="1" applyFill="1" applyBorder="1" applyAlignment="1" applyProtection="1">
      <alignment horizontal="center"/>
      <protection locked="0"/>
    </xf>
    <xf numFmtId="44" fontId="0" fillId="0" borderId="0" xfId="0" applyNumberFormat="1" applyAlignment="1">
      <alignment horizontal="left"/>
    </xf>
    <xf numFmtId="44" fontId="0" fillId="2" borderId="12" xfId="0" applyNumberFormat="1" applyFill="1" applyBorder="1" applyAlignment="1" applyProtection="1">
      <alignment horizontal="center"/>
      <protection locked="0"/>
    </xf>
    <xf numFmtId="44" fontId="0" fillId="2" borderId="13" xfId="0" applyNumberFormat="1" applyFill="1" applyBorder="1" applyAlignment="1" applyProtection="1">
      <alignment horizontal="center"/>
      <protection locked="0"/>
    </xf>
    <xf numFmtId="44" fontId="0" fillId="0" borderId="0" xfId="0" applyNumberFormat="1" applyAlignment="1">
      <alignment horizontal="center"/>
    </xf>
    <xf numFmtId="44" fontId="0" fillId="0" borderId="15" xfId="0" applyNumberFormat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4" fontId="0" fillId="0" borderId="12" xfId="0" applyNumberFormat="1" applyBorder="1" applyAlignment="1">
      <alignment horizontal="center"/>
    </xf>
    <xf numFmtId="44" fontId="0" fillId="0" borderId="13" xfId="0" applyNumberFormat="1" applyBorder="1" applyAlignment="1">
      <alignment horizontal="center"/>
    </xf>
    <xf numFmtId="44" fontId="0" fillId="2" borderId="16" xfId="0" applyNumberFormat="1" applyFill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right"/>
    </xf>
    <xf numFmtId="0" fontId="11" fillId="2" borderId="0" xfId="0" applyFont="1" applyFill="1" applyAlignment="1" applyProtection="1">
      <alignment horizontal="center" wrapText="1"/>
      <protection locked="0"/>
    </xf>
    <xf numFmtId="0" fontId="0" fillId="0" borderId="0" xfId="0" applyAlignment="1">
      <alignment horizontal="right"/>
    </xf>
    <xf numFmtId="43" fontId="0" fillId="0" borderId="0" xfId="0" applyNumberFormat="1" applyAlignment="1">
      <alignment horizontal="right"/>
    </xf>
    <xf numFmtId="0" fontId="1" fillId="3" borderId="0" xfId="0" applyFont="1" applyFill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2">
    <dxf>
      <fill>
        <patternFill>
          <bgColor theme="4" tint="0.79998168889431442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bgColor theme="4" tint="0.79998168889431442"/>
        </patternFill>
      </fill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541020</xdr:colOff>
      <xdr:row>13</xdr:row>
      <xdr:rowOff>129540</xdr:rowOff>
    </xdr:from>
    <xdr:to>
      <xdr:col>10</xdr:col>
      <xdr:colOff>38100</xdr:colOff>
      <xdr:row>18</xdr:row>
      <xdr:rowOff>158000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C99343F-D646-456A-9A09-B82A86E01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080" y="2560320"/>
          <a:ext cx="5417820" cy="94286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58</xdr:row>
      <xdr:rowOff>99060</xdr:rowOff>
    </xdr:from>
    <xdr:to>
      <xdr:col>8</xdr:col>
      <xdr:colOff>541019</xdr:colOff>
      <xdr:row>72</xdr:row>
      <xdr:rowOff>68906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2E5DAB4-9D8D-4B27-9A03-5DC8FC5D6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" y="10043160"/>
          <a:ext cx="5242559" cy="25301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9</xdr:col>
      <xdr:colOff>29210</xdr:colOff>
      <xdr:row>83</xdr:row>
      <xdr:rowOff>3303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647363D-F922-4350-8339-80BC8211F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060" y="12580620"/>
          <a:ext cx="5325110" cy="18321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ationsdirectmortgage-my.sharepoint.com/personal/tbartek_myndm_com/Documents/Desktop/Training/Broker%20or%20NDC%20Training/Broker%20Training%20Series/01.23.24%20-%20FHA%20Streamline/Copy%20of%20Income%20Worksheet%20NEW(10).xlsm" TargetMode="External"/><Relationship Id="rId1" Type="http://schemas.openxmlformats.org/officeDocument/2006/relationships/externalLinkPath" Target="https://nationsdirectmortgage-my.sharepoint.com/personal/tbartek_myndm_com/Documents/Desktop/Training/Broker%20or%20NDC%20Training/Broker%20Training%20Series/01.23.24%20-%20FHA%20Streamline/Copy%20of%20Income%20Worksheet%20NEW(10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llregs.com/Users/daniel.gehring/AppData/Local/Microsoft/Windows/Temporary%20Internet%20Files/Content.Outlook/WR7PHN4A/Residual%20Income%20Evaluation%20Portfoli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vfile01\tsredirect$\dnguyen\Desktop\2020%20Loan%20Limi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Wage Earner - B1"/>
      <sheetName val="Wage Earner - B2"/>
      <sheetName val="Wage Earner - B3"/>
      <sheetName val="Wage Earner - B4"/>
      <sheetName val="Retirement B1"/>
      <sheetName val="Retirement B2"/>
      <sheetName val="SSI - B1"/>
      <sheetName val="SSI - B2"/>
      <sheetName val="Military"/>
      <sheetName val="UnionContract Work"/>
      <sheetName val="DividendInterest"/>
      <sheetName val="Rental Income DU 10.0 - 1yr"/>
      <sheetName val="Rental Income DU 9.3 - 1yr"/>
      <sheetName val="Rental Income - 2yr avg"/>
      <sheetName val="FHA Rental Income"/>
      <sheetName val="Sched C"/>
      <sheetName val="SE MONTHLY TOTALS"/>
      <sheetName val="1065 Partnership Income"/>
      <sheetName val="1120S S-Corp Income"/>
      <sheetName val="1120 C-Corp Income"/>
      <sheetName val="Sched F Farm Income"/>
      <sheetName val="12 Month Mtg Payment History"/>
      <sheetName val="Concurrent Loans"/>
      <sheetName val="Business Liquidity"/>
      <sheetName val="Residual Income (Caliber)"/>
      <sheetName val="Family Tables"/>
      <sheetName val="Residual Income (general)"/>
      <sheetName val="Residual Income FHA VA"/>
      <sheetName val="VA IRRRL Cashout Worksheet"/>
      <sheetName val="VA Entitlement"/>
      <sheetName val="FHA Strealine Worksheet"/>
      <sheetName val="Streamline 1.75%"/>
      <sheetName val="FHA Self-Sufficiency Worksheet"/>
      <sheetName val="LP Open Access Calculator"/>
      <sheetName val="Debt"/>
      <sheetName val="FHA Compensating Factor NDM"/>
      <sheetName val="FHA Compensating Factor"/>
      <sheetName val="Employment History"/>
      <sheetName val="Asset List"/>
      <sheetName val="Insurance Coverage"/>
      <sheetName val="USDA Income Eligibility"/>
      <sheetName val="USDA Pymt Assist-Max Loan Calc"/>
      <sheetName val="USDA Co-Signer"/>
      <sheetName val="USDA RD-Only - Form 1944-61"/>
      <sheetName val="FNMA RefiNow"/>
      <sheetName val="Loan Narrative"/>
      <sheetName val="FY19 IncomeLimits"/>
      <sheetName val="FY20 IncomeLimits"/>
      <sheetName val="Area Loan Limits"/>
      <sheetName val="Used for (ALL) Updates"/>
      <sheetName val="Pilot St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6">
          <cell r="J6" t="str">
            <v>Daily Per Diem</v>
          </cell>
        </row>
        <row r="7">
          <cell r="J7" t="str">
            <v>Monthly Interest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3"/>
    </sheetNames>
    <sheetDataSet>
      <sheetData sheetId="0"/>
      <sheetData sheetId="1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GSE"/>
      <sheetName val="GSE Limits"/>
    </sheetNames>
    <sheetDataSet>
      <sheetData sheetId="0" refreshError="1"/>
      <sheetData sheetId="1" refreshError="1"/>
      <sheetData sheetId="2">
        <row r="2">
          <cell r="F2" t="str">
            <v>One-Unit
Limit</v>
          </cell>
        </row>
        <row r="3">
          <cell r="F3">
            <v>510400</v>
          </cell>
        </row>
        <row r="4">
          <cell r="F4">
            <v>510400</v>
          </cell>
        </row>
        <row r="5">
          <cell r="F5">
            <v>510400</v>
          </cell>
        </row>
        <row r="6">
          <cell r="F6">
            <v>510400</v>
          </cell>
        </row>
        <row r="7">
          <cell r="F7">
            <v>510400</v>
          </cell>
        </row>
        <row r="8">
          <cell r="F8">
            <v>510400</v>
          </cell>
        </row>
        <row r="9">
          <cell r="F9">
            <v>510400</v>
          </cell>
        </row>
        <row r="10">
          <cell r="F10">
            <v>510400</v>
          </cell>
        </row>
        <row r="11">
          <cell r="F11">
            <v>510400</v>
          </cell>
        </row>
        <row r="12">
          <cell r="F12">
            <v>510400</v>
          </cell>
        </row>
        <row r="13">
          <cell r="F13">
            <v>510400</v>
          </cell>
        </row>
        <row r="14">
          <cell r="F14">
            <v>510400</v>
          </cell>
        </row>
        <row r="15">
          <cell r="F15">
            <v>510400</v>
          </cell>
        </row>
        <row r="16">
          <cell r="F16">
            <v>510400</v>
          </cell>
        </row>
        <row r="17">
          <cell r="F17">
            <v>510400</v>
          </cell>
        </row>
        <row r="18">
          <cell r="F18">
            <v>510400</v>
          </cell>
        </row>
        <row r="19">
          <cell r="F19">
            <v>510400</v>
          </cell>
        </row>
        <row r="20">
          <cell r="F20">
            <v>510400</v>
          </cell>
        </row>
        <row r="21">
          <cell r="F21">
            <v>510400</v>
          </cell>
        </row>
        <row r="22">
          <cell r="F22">
            <v>510400</v>
          </cell>
        </row>
        <row r="23">
          <cell r="F23">
            <v>510400</v>
          </cell>
        </row>
        <row r="24">
          <cell r="F24">
            <v>510400</v>
          </cell>
        </row>
        <row r="25">
          <cell r="F25">
            <v>510400</v>
          </cell>
        </row>
        <row r="26">
          <cell r="F26">
            <v>510400</v>
          </cell>
        </row>
        <row r="27">
          <cell r="F27">
            <v>510400</v>
          </cell>
        </row>
        <row r="28">
          <cell r="F28">
            <v>510400</v>
          </cell>
        </row>
        <row r="29">
          <cell r="F29">
            <v>510400</v>
          </cell>
        </row>
        <row r="30">
          <cell r="F30">
            <v>510400</v>
          </cell>
        </row>
        <row r="31">
          <cell r="F31">
            <v>510400</v>
          </cell>
        </row>
        <row r="32">
          <cell r="F32">
            <v>510400</v>
          </cell>
        </row>
        <row r="33">
          <cell r="F33">
            <v>510400</v>
          </cell>
        </row>
        <row r="34">
          <cell r="F34">
            <v>510400</v>
          </cell>
        </row>
        <row r="35">
          <cell r="F35">
            <v>510400</v>
          </cell>
        </row>
        <row r="36">
          <cell r="F36">
            <v>510400</v>
          </cell>
        </row>
        <row r="37">
          <cell r="F37">
            <v>510400</v>
          </cell>
        </row>
        <row r="38">
          <cell r="F38">
            <v>510400</v>
          </cell>
        </row>
        <row r="39">
          <cell r="F39">
            <v>510400</v>
          </cell>
        </row>
        <row r="40">
          <cell r="F40">
            <v>510400</v>
          </cell>
        </row>
        <row r="41">
          <cell r="F41">
            <v>510400</v>
          </cell>
        </row>
        <row r="42">
          <cell r="F42">
            <v>510400</v>
          </cell>
        </row>
        <row r="43">
          <cell r="F43">
            <v>510400</v>
          </cell>
        </row>
        <row r="44">
          <cell r="F44">
            <v>510400</v>
          </cell>
        </row>
        <row r="45">
          <cell r="F45">
            <v>510400</v>
          </cell>
        </row>
        <row r="46">
          <cell r="F46">
            <v>510400</v>
          </cell>
        </row>
        <row r="47">
          <cell r="F47">
            <v>510400</v>
          </cell>
        </row>
        <row r="48">
          <cell r="F48">
            <v>510400</v>
          </cell>
        </row>
        <row r="49">
          <cell r="F49">
            <v>510400</v>
          </cell>
        </row>
        <row r="50">
          <cell r="F50">
            <v>510400</v>
          </cell>
        </row>
        <row r="51">
          <cell r="F51">
            <v>510400</v>
          </cell>
        </row>
        <row r="52">
          <cell r="F52">
            <v>510400</v>
          </cell>
        </row>
        <row r="53">
          <cell r="F53">
            <v>510400</v>
          </cell>
        </row>
        <row r="54">
          <cell r="F54">
            <v>510400</v>
          </cell>
        </row>
        <row r="55">
          <cell r="F55">
            <v>510400</v>
          </cell>
        </row>
        <row r="56">
          <cell r="F56">
            <v>510400</v>
          </cell>
        </row>
        <row r="57">
          <cell r="F57">
            <v>510400</v>
          </cell>
        </row>
        <row r="58">
          <cell r="F58">
            <v>510400</v>
          </cell>
        </row>
        <row r="59">
          <cell r="F59">
            <v>510400</v>
          </cell>
        </row>
        <row r="60">
          <cell r="F60">
            <v>510400</v>
          </cell>
        </row>
        <row r="61">
          <cell r="F61">
            <v>510400</v>
          </cell>
        </row>
        <row r="62">
          <cell r="F62">
            <v>510400</v>
          </cell>
        </row>
        <row r="63">
          <cell r="F63">
            <v>510400</v>
          </cell>
        </row>
        <row r="64">
          <cell r="F64">
            <v>510400</v>
          </cell>
        </row>
        <row r="65">
          <cell r="F65">
            <v>510400</v>
          </cell>
        </row>
        <row r="66">
          <cell r="F66">
            <v>510400</v>
          </cell>
        </row>
        <row r="67">
          <cell r="F67">
            <v>510400</v>
          </cell>
        </row>
        <row r="68">
          <cell r="F68">
            <v>510400</v>
          </cell>
        </row>
        <row r="69">
          <cell r="F69">
            <v>510400</v>
          </cell>
        </row>
        <row r="70">
          <cell r="F70">
            <v>765600</v>
          </cell>
        </row>
        <row r="71">
          <cell r="F71">
            <v>765600</v>
          </cell>
        </row>
        <row r="72">
          <cell r="F72">
            <v>765600</v>
          </cell>
        </row>
        <row r="73">
          <cell r="F73">
            <v>765600</v>
          </cell>
        </row>
        <row r="74">
          <cell r="F74">
            <v>765600</v>
          </cell>
        </row>
        <row r="75">
          <cell r="F75">
            <v>765600</v>
          </cell>
        </row>
        <row r="76">
          <cell r="F76">
            <v>765600</v>
          </cell>
        </row>
        <row r="77">
          <cell r="F77">
            <v>765600</v>
          </cell>
        </row>
        <row r="78">
          <cell r="F78">
            <v>765600</v>
          </cell>
        </row>
        <row r="79">
          <cell r="F79">
            <v>765600</v>
          </cell>
        </row>
        <row r="80">
          <cell r="F80">
            <v>765600</v>
          </cell>
        </row>
        <row r="81">
          <cell r="F81">
            <v>765600</v>
          </cell>
        </row>
        <row r="82">
          <cell r="F82">
            <v>765600</v>
          </cell>
        </row>
        <row r="83">
          <cell r="F83">
            <v>765600</v>
          </cell>
        </row>
        <row r="84">
          <cell r="F84">
            <v>765600</v>
          </cell>
        </row>
        <row r="85">
          <cell r="F85">
            <v>765600</v>
          </cell>
        </row>
        <row r="86">
          <cell r="F86">
            <v>765600</v>
          </cell>
        </row>
        <row r="87">
          <cell r="F87">
            <v>765600</v>
          </cell>
        </row>
        <row r="88">
          <cell r="F88">
            <v>765600</v>
          </cell>
        </row>
        <row r="89">
          <cell r="F89">
            <v>765600</v>
          </cell>
        </row>
        <row r="90">
          <cell r="F90">
            <v>765600</v>
          </cell>
        </row>
        <row r="91">
          <cell r="F91">
            <v>765600</v>
          </cell>
        </row>
        <row r="92">
          <cell r="F92">
            <v>765600</v>
          </cell>
        </row>
        <row r="93">
          <cell r="F93">
            <v>765600</v>
          </cell>
        </row>
        <row r="94">
          <cell r="F94">
            <v>765600</v>
          </cell>
        </row>
        <row r="95">
          <cell r="F95">
            <v>765600</v>
          </cell>
        </row>
        <row r="96">
          <cell r="F96">
            <v>765600</v>
          </cell>
        </row>
        <row r="97">
          <cell r="F97">
            <v>765600</v>
          </cell>
        </row>
        <row r="98">
          <cell r="F98">
            <v>765600</v>
          </cell>
        </row>
        <row r="99">
          <cell r="F99">
            <v>510400</v>
          </cell>
        </row>
        <row r="100">
          <cell r="F100">
            <v>510400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E120B-1B43-4FA9-8313-B6DBA9EAEF33}">
  <sheetPr codeName="Sheet32"/>
  <dimension ref="A3:AF85"/>
  <sheetViews>
    <sheetView showGridLines="0" tabSelected="1" topLeftCell="A80" zoomScaleNormal="100" workbookViewId="0">
      <selection activeCell="H29" sqref="H29:I29"/>
    </sheetView>
  </sheetViews>
  <sheetFormatPr defaultColWidth="9.140625" defaultRowHeight="15" x14ac:dyDescent="0.25"/>
  <cols>
    <col min="1" max="1" width="1.42578125" customWidth="1"/>
    <col min="2" max="2" width="10" customWidth="1"/>
    <col min="3" max="3" width="5" customWidth="1"/>
    <col min="4" max="4" width="11.7109375" customWidth="1"/>
    <col min="5" max="5" width="10" customWidth="1"/>
    <col min="6" max="6" width="9.28515625" bestFit="1" customWidth="1"/>
    <col min="7" max="7" width="11.42578125" customWidth="1"/>
    <col min="8" max="8" width="10.7109375" bestFit="1" customWidth="1"/>
    <col min="11" max="11" width="11.42578125" customWidth="1"/>
    <col min="12" max="13" width="1.42578125" customWidth="1"/>
    <col min="14" max="14" width="13.85546875" hidden="1" customWidth="1"/>
    <col min="15" max="17" width="9.140625" hidden="1" customWidth="1"/>
  </cols>
  <sheetData>
    <row r="3" spans="1:32" ht="22.9" customHeight="1" x14ac:dyDescent="0.25"/>
    <row r="4" spans="1:32" ht="24.95" customHeight="1" x14ac:dyDescent="0.35">
      <c r="B4" s="134" t="s">
        <v>0</v>
      </c>
      <c r="C4" s="134"/>
      <c r="D4" s="134"/>
      <c r="E4" s="134"/>
      <c r="F4" s="134"/>
      <c r="G4" s="134"/>
      <c r="H4" s="134"/>
      <c r="I4" s="134"/>
      <c r="J4" s="134"/>
      <c r="K4" s="13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32" x14ac:dyDescent="0.25">
      <c r="B5" t="s">
        <v>1</v>
      </c>
      <c r="C5" s="68"/>
      <c r="D5" s="68"/>
      <c r="E5" s="68"/>
      <c r="H5" s="2" t="s">
        <v>2</v>
      </c>
      <c r="I5" s="135"/>
      <c r="J5" s="68"/>
      <c r="K5" s="68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5"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5">
      <c r="B7" t="s">
        <v>3</v>
      </c>
      <c r="D7" s="68"/>
      <c r="E7" s="68"/>
      <c r="F7" s="68"/>
      <c r="G7" s="128" t="s">
        <v>4</v>
      </c>
      <c r="H7" s="128"/>
      <c r="I7" s="68"/>
      <c r="J7" s="68"/>
      <c r="K7" s="68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5.75" thickBot="1" x14ac:dyDescent="0.3">
      <c r="A9" s="136" t="s">
        <v>5</v>
      </c>
      <c r="B9" s="136"/>
      <c r="C9" s="39"/>
      <c r="D9" s="39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7.5" customHeight="1" thickTop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6"/>
      <c r="M10" s="3"/>
      <c r="N10" s="3"/>
      <c r="O10" s="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A11" s="7"/>
      <c r="B11" s="137" t="s">
        <v>6</v>
      </c>
      <c r="C11" s="137"/>
      <c r="D11" s="137"/>
      <c r="E11" s="137"/>
      <c r="F11" s="138"/>
      <c r="G11" s="139"/>
      <c r="H11" s="137" t="s">
        <v>7</v>
      </c>
      <c r="I11" s="137"/>
      <c r="J11" s="138"/>
      <c r="K11" s="138"/>
      <c r="L11" s="8"/>
      <c r="M11" s="3"/>
      <c r="N11" s="3"/>
      <c r="O11" s="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5" customHeight="1" x14ac:dyDescent="0.25">
      <c r="A12" s="7"/>
      <c r="B12" s="3"/>
      <c r="C12" s="3"/>
      <c r="D12" s="3"/>
      <c r="E12" s="3"/>
      <c r="F12" s="37"/>
      <c r="G12" s="38" t="str">
        <f>IF(F11="","",J11+211)</f>
        <v/>
      </c>
      <c r="H12" s="38" t="str">
        <f>IF(F11="","",EDATE(F11,6)+1)</f>
        <v/>
      </c>
      <c r="I12" s="3"/>
      <c r="J12" s="40"/>
      <c r="K12" s="40"/>
      <c r="L12" s="8"/>
      <c r="M12" s="3"/>
      <c r="N12" s="3"/>
      <c r="O12" s="3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5">
      <c r="A13" s="9"/>
      <c r="B13" s="10"/>
      <c r="C13" s="10"/>
      <c r="D13" s="130" t="s">
        <v>8</v>
      </c>
      <c r="E13" s="130"/>
      <c r="F13" s="130"/>
      <c r="G13" s="130"/>
      <c r="H13" s="131" t="str">
        <f>IF(F11="","",IF(G12&gt;H12,G12,H12))</f>
        <v/>
      </c>
      <c r="I13" s="131"/>
      <c r="J13" s="132" t="str">
        <f>IF(F11="","",IF(H13=G12,"*210 Days from closing date",IF(H13=H12,"*Six full months have passed since first payment date","")))</f>
        <v/>
      </c>
      <c r="K13" s="132"/>
      <c r="L13" s="1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5">
      <c r="A14" s="9"/>
      <c r="B14" s="10"/>
      <c r="C14" s="10"/>
      <c r="D14" s="42"/>
      <c r="E14" s="42"/>
      <c r="F14" s="42"/>
      <c r="G14" s="42"/>
      <c r="H14" s="43"/>
      <c r="I14" s="43"/>
      <c r="J14" s="132"/>
      <c r="K14" s="132"/>
      <c r="L14" s="1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5">
      <c r="A15" s="9"/>
      <c r="B15" s="10"/>
      <c r="C15" s="10"/>
      <c r="D15" s="42"/>
      <c r="E15" s="42"/>
      <c r="F15" s="42"/>
      <c r="G15" s="42"/>
      <c r="H15" s="43"/>
      <c r="I15" s="43"/>
      <c r="J15" s="132"/>
      <c r="K15" s="132"/>
      <c r="L15" s="1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5">
      <c r="A16" s="9"/>
      <c r="B16" s="10"/>
      <c r="C16" s="10"/>
      <c r="D16" s="42"/>
      <c r="E16" s="42"/>
      <c r="F16" s="42"/>
      <c r="G16" s="42"/>
      <c r="H16" s="43"/>
      <c r="I16" s="43"/>
      <c r="J16" s="132"/>
      <c r="K16" s="132"/>
      <c r="L16" s="1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5">
      <c r="A17" s="9"/>
      <c r="B17" s="10"/>
      <c r="C17" s="10"/>
      <c r="D17" s="42"/>
      <c r="E17" s="42"/>
      <c r="F17" s="42"/>
      <c r="G17" s="42"/>
      <c r="H17" s="43"/>
      <c r="I17" s="43"/>
      <c r="J17" s="132"/>
      <c r="K17" s="132"/>
      <c r="L17" s="1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5">
      <c r="A18" s="9"/>
      <c r="B18" s="10"/>
      <c r="C18" s="10"/>
      <c r="D18" s="42"/>
      <c r="E18" s="42"/>
      <c r="F18" s="42"/>
      <c r="G18" s="42"/>
      <c r="H18" s="43"/>
      <c r="I18" s="43"/>
      <c r="J18" s="132"/>
      <c r="K18" s="132"/>
      <c r="L18" s="1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5">
      <c r="A19" s="9"/>
      <c r="B19" s="10"/>
      <c r="C19" s="10"/>
      <c r="D19" s="42"/>
      <c r="E19" s="42"/>
      <c r="F19" s="42"/>
      <c r="G19" s="42"/>
      <c r="H19" s="43"/>
      <c r="I19" s="43"/>
      <c r="J19" s="132"/>
      <c r="K19" s="132"/>
      <c r="L19" s="1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7.5" customHeight="1" thickBot="1" x14ac:dyDescent="0.3">
      <c r="A20" s="12"/>
      <c r="B20" s="13"/>
      <c r="C20" s="13"/>
      <c r="D20" s="13"/>
      <c r="E20" s="13"/>
      <c r="F20" s="13"/>
      <c r="G20" s="13"/>
      <c r="H20" s="13"/>
      <c r="I20" s="13"/>
      <c r="J20" s="133"/>
      <c r="K20" s="133"/>
      <c r="L20" s="1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5.75" thickTop="1" x14ac:dyDescent="0.25">
      <c r="N21" s="1" t="s">
        <v>52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75" thickBot="1" x14ac:dyDescent="0.3">
      <c r="A22" s="125" t="s">
        <v>9</v>
      </c>
      <c r="B22" s="125"/>
      <c r="C22" s="125"/>
      <c r="D22" s="125"/>
      <c r="E22" s="15"/>
      <c r="F22" s="15"/>
      <c r="H22" s="126" t="s">
        <v>10</v>
      </c>
      <c r="I22" s="126"/>
      <c r="J22" s="126"/>
      <c r="K22" s="17"/>
      <c r="N22" s="1" t="s">
        <v>11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7.5" customHeight="1" thickTop="1" x14ac:dyDescent="0.25">
      <c r="A23" s="18"/>
      <c r="B23" s="19"/>
      <c r="C23" s="19"/>
      <c r="D23" s="20"/>
      <c r="E23" s="20"/>
      <c r="F23" s="20"/>
      <c r="G23" s="19"/>
      <c r="H23" s="21"/>
      <c r="I23" s="21"/>
      <c r="J23" s="21"/>
      <c r="K23" s="21"/>
      <c r="L23" s="2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25">
      <c r="A24" s="9"/>
      <c r="B24" s="105" t="s">
        <v>12</v>
      </c>
      <c r="C24" s="105"/>
      <c r="D24" s="127"/>
      <c r="E24" s="127"/>
      <c r="F24" s="128" t="s">
        <v>13</v>
      </c>
      <c r="G24" s="128"/>
      <c r="H24" s="23"/>
      <c r="I24" s="129" t="s">
        <v>14</v>
      </c>
      <c r="J24" s="129"/>
      <c r="K24" s="23"/>
      <c r="L24" s="11"/>
      <c r="N24" s="1">
        <f>IFERROR(IF(D24=N22,0,IF(K24=0,0,(K24-(EOMONTH(H24,-1)+1)+1))),0)</f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7.5" customHeight="1" x14ac:dyDescent="0.25">
      <c r="A25" s="9"/>
      <c r="D25" s="127"/>
      <c r="E25" s="127"/>
      <c r="F25" s="15"/>
      <c r="I25" s="15"/>
      <c r="J25" s="15"/>
      <c r="K25" s="15"/>
      <c r="L25" s="1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7.5" customHeight="1" x14ac:dyDescent="0.25">
      <c r="A26" s="9"/>
      <c r="D26" s="24"/>
      <c r="F26" s="15"/>
      <c r="I26" s="15"/>
      <c r="J26" s="15"/>
      <c r="K26" s="15"/>
      <c r="L26" s="1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" customHeight="1" x14ac:dyDescent="0.25">
      <c r="A27" s="9"/>
      <c r="B27" t="s">
        <v>15</v>
      </c>
      <c r="D27" s="24"/>
      <c r="E27" s="24"/>
      <c r="F27" s="15"/>
      <c r="G27" s="114"/>
      <c r="H27" s="114"/>
      <c r="I27" s="115" t="s">
        <v>16</v>
      </c>
      <c r="J27" s="115"/>
      <c r="K27" s="25"/>
      <c r="L27" s="11"/>
      <c r="N27" s="26">
        <f>H37*1.75%</f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7.5" customHeight="1" x14ac:dyDescent="0.25">
      <c r="A28" s="9"/>
      <c r="D28" s="24"/>
      <c r="E28" s="24"/>
      <c r="F28" s="15"/>
      <c r="I28" s="15"/>
      <c r="J28" s="15"/>
      <c r="K28" s="15"/>
      <c r="L28" s="1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5">
      <c r="A29" s="9"/>
      <c r="B29" s="100" t="s">
        <v>17</v>
      </c>
      <c r="C29" s="101"/>
      <c r="D29" s="101"/>
      <c r="E29" s="101"/>
      <c r="F29" s="101"/>
      <c r="G29" s="101"/>
      <c r="H29" s="116"/>
      <c r="I29" s="117"/>
      <c r="J29" s="27"/>
      <c r="K29" s="27"/>
      <c r="L29" s="11"/>
      <c r="N29" s="26">
        <f>H39*1.75%</f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5" customHeight="1" x14ac:dyDescent="0.25">
      <c r="A30" s="9"/>
      <c r="B30" s="104" t="str">
        <f>IF(D24=N21,"Daily Interest Rate","")</f>
        <v/>
      </c>
      <c r="C30" s="105"/>
      <c r="D30" s="105"/>
      <c r="E30" s="28"/>
      <c r="F30" s="105" t="str">
        <f>IF(D24=N21,"x "&amp;N24&amp;" days Per Diem","")</f>
        <v/>
      </c>
      <c r="G30" s="105"/>
      <c r="H30" s="118" t="str">
        <f>IF(N24&gt;59,"UNACCEPTABLE",IF(D24=N21,E30*N24,""))</f>
        <v/>
      </c>
      <c r="I30" s="119"/>
      <c r="J30" s="120" t="str">
        <f>IF(N24&gt;59,"*Interest per diem of "&amp;N24&amp;" days exceeds max 59 days allowed*","")</f>
        <v/>
      </c>
      <c r="K30" s="121"/>
      <c r="L30" s="1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5">
      <c r="A31" s="9"/>
      <c r="B31" s="104" t="str">
        <f>IF(D24=N22,"Monthly Interest",IF(D24=N21,"                                             *Interest per diem cannot exceed 59 days",""))</f>
        <v/>
      </c>
      <c r="C31" s="105"/>
      <c r="D31" s="105"/>
      <c r="E31" s="105"/>
      <c r="F31" s="105"/>
      <c r="G31" s="105"/>
      <c r="H31" s="122"/>
      <c r="I31" s="123"/>
      <c r="J31" s="120"/>
      <c r="K31" s="121"/>
      <c r="L31" s="1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5">
      <c r="A32" s="9"/>
      <c r="B32" s="104" t="s">
        <v>18</v>
      </c>
      <c r="C32" s="105"/>
      <c r="D32" s="105"/>
      <c r="E32" s="105"/>
      <c r="F32" s="105"/>
      <c r="G32" s="105"/>
      <c r="H32" s="114"/>
      <c r="I32" s="124"/>
      <c r="J32" s="120"/>
      <c r="K32" s="121"/>
      <c r="L32" s="1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5">
      <c r="A33" s="9"/>
      <c r="B33" s="104" t="s">
        <v>19</v>
      </c>
      <c r="C33" s="105"/>
      <c r="D33" s="105"/>
      <c r="E33" s="105"/>
      <c r="F33" s="105"/>
      <c r="G33" s="105"/>
      <c r="H33" s="140"/>
      <c r="I33" s="140"/>
      <c r="J33" s="120"/>
      <c r="K33" s="121"/>
      <c r="L33" s="1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5.75" thickBot="1" x14ac:dyDescent="0.3">
      <c r="A34" s="9"/>
      <c r="B34" s="85" t="s">
        <v>20</v>
      </c>
      <c r="C34" s="86"/>
      <c r="D34" s="86"/>
      <c r="E34" s="86"/>
      <c r="F34" s="86"/>
      <c r="G34" s="86"/>
      <c r="H34" s="87"/>
      <c r="I34" s="88"/>
      <c r="J34" s="27"/>
      <c r="K34" s="27"/>
      <c r="L34" s="1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6.5" thickTop="1" x14ac:dyDescent="0.25">
      <c r="A35" s="9"/>
      <c r="B35" s="29" t="s">
        <v>21</v>
      </c>
      <c r="C35" s="30"/>
      <c r="D35" s="30"/>
      <c r="E35" s="30"/>
      <c r="F35" s="30"/>
      <c r="G35" s="30"/>
      <c r="H35" s="98">
        <f>SUM(H29:I34)</f>
        <v>0</v>
      </c>
      <c r="I35" s="99"/>
      <c r="J35" s="15"/>
      <c r="K35" s="15"/>
      <c r="L35" s="1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7.5" customHeight="1" x14ac:dyDescent="0.25">
      <c r="A36" s="9"/>
      <c r="H36" s="31"/>
      <c r="I36" s="31"/>
      <c r="J36" s="15"/>
      <c r="K36" s="15"/>
      <c r="L36" s="1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" customHeight="1" x14ac:dyDescent="0.25">
      <c r="A37" s="9"/>
      <c r="B37" s="100" t="s">
        <v>22</v>
      </c>
      <c r="C37" s="101"/>
      <c r="D37" s="101"/>
      <c r="E37" s="101"/>
      <c r="F37" s="101"/>
      <c r="G37" s="101"/>
      <c r="H37" s="102">
        <f>MIN(H35,G27)</f>
        <v>0</v>
      </c>
      <c r="I37" s="103"/>
      <c r="J37" s="15"/>
      <c r="K37" s="15"/>
      <c r="L37" s="1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5.75" thickBot="1" x14ac:dyDescent="0.3">
      <c r="A38" s="9"/>
      <c r="B38" s="104" t="str">
        <f>"UFMIP Refund (lesser of est ("&amp;TEXT(N27,"$#,##0.00")&amp;") or unearned MIP)"</f>
        <v>UFMIP Refund (lesser of est ($0.00) or unearned MIP)</v>
      </c>
      <c r="C38" s="105"/>
      <c r="D38" s="105"/>
      <c r="E38" s="105"/>
      <c r="F38" s="105"/>
      <c r="G38" s="105"/>
      <c r="H38" s="106">
        <f>IF(N27&lt;K27,N27,K27)</f>
        <v>0</v>
      </c>
      <c r="I38" s="107"/>
      <c r="L38" s="1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.75" thickTop="1" x14ac:dyDescent="0.25">
      <c r="A39" s="9"/>
      <c r="B39" s="29" t="s">
        <v>23</v>
      </c>
      <c r="C39" s="32"/>
      <c r="D39" s="32"/>
      <c r="E39" s="32"/>
      <c r="F39" s="32"/>
      <c r="G39" s="32"/>
      <c r="H39" s="108">
        <f>ROUNDDOWN((H37-H38),0)</f>
        <v>0</v>
      </c>
      <c r="I39" s="109"/>
      <c r="L39" s="1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5">
      <c r="A40" s="9"/>
      <c r="B40" s="110" t="str">
        <f>"New Maximum Mtg (base loan amt + "&amp;TEXT(N29,"$#,##0.00")&amp;" new UFMIP)"</f>
        <v>New Maximum Mtg (base loan amt + $0.00 new UFMIP)</v>
      </c>
      <c r="C40" s="110"/>
      <c r="D40" s="110"/>
      <c r="E40" s="110"/>
      <c r="F40" s="110"/>
      <c r="G40" s="110"/>
      <c r="H40" s="111">
        <f>ROUNDDOWN(H39+N29,0)</f>
        <v>0</v>
      </c>
      <c r="I40" s="111"/>
      <c r="L40" s="1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7.5" customHeight="1" thickBot="1" x14ac:dyDescent="0.3">
      <c r="A41" s="12"/>
      <c r="B41" s="13"/>
      <c r="C41" s="16"/>
      <c r="D41" s="16"/>
      <c r="E41" s="16"/>
      <c r="F41" s="16"/>
      <c r="G41" s="16"/>
      <c r="H41" s="33"/>
      <c r="I41" s="33"/>
      <c r="J41" s="13"/>
      <c r="K41" s="13"/>
      <c r="L41" s="1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75" thickTop="1" x14ac:dyDescent="0.25">
      <c r="J42" s="10" t="s">
        <v>24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.75" thickBot="1" x14ac:dyDescent="0.3">
      <c r="A43" s="112" t="s">
        <v>25</v>
      </c>
      <c r="B43" s="112"/>
      <c r="C43" s="112"/>
      <c r="D43" s="112"/>
      <c r="J43" s="10" t="s">
        <v>26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7.5" customHeight="1" thickTop="1" x14ac:dyDescent="0.25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22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5">
      <c r="A45" s="9"/>
      <c r="B45" s="113" t="s">
        <v>27</v>
      </c>
      <c r="C45" s="113"/>
      <c r="D45" s="68" t="s">
        <v>28</v>
      </c>
      <c r="E45" s="68"/>
      <c r="F45" s="68"/>
      <c r="G45" s="68"/>
      <c r="H45" s="68"/>
      <c r="I45" s="68"/>
      <c r="J45" s="68"/>
      <c r="K45" s="68"/>
      <c r="L45" s="11"/>
      <c r="N45" s="1" t="s">
        <v>28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7.5" customHeight="1" thickBot="1" x14ac:dyDescent="0.3">
      <c r="A46" s="9"/>
      <c r="B46" s="89"/>
      <c r="C46" s="89"/>
      <c r="I46" s="91" t="s">
        <v>29</v>
      </c>
      <c r="J46" s="91"/>
      <c r="L46" s="11"/>
      <c r="N46" s="34" t="s">
        <v>30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5" customHeight="1" x14ac:dyDescent="0.25">
      <c r="A47" s="9"/>
      <c r="B47" s="89"/>
      <c r="C47" s="89"/>
      <c r="E47" s="92" t="s">
        <v>31</v>
      </c>
      <c r="F47" s="93"/>
      <c r="G47" s="52" t="s">
        <v>32</v>
      </c>
      <c r="H47" s="54"/>
      <c r="I47" s="89"/>
      <c r="J47" s="89"/>
      <c r="K47" s="35" t="s">
        <v>33</v>
      </c>
      <c r="L47" s="11"/>
      <c r="N47" s="1" t="s">
        <v>34</v>
      </c>
      <c r="O47" s="1" t="s">
        <v>35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7.5" customHeight="1" thickBot="1" x14ac:dyDescent="0.3">
      <c r="A48" s="9"/>
      <c r="B48" s="90"/>
      <c r="C48" s="90"/>
      <c r="E48" s="94"/>
      <c r="F48" s="95"/>
      <c r="G48" s="96"/>
      <c r="H48" s="97"/>
      <c r="I48" s="90"/>
      <c r="J48" s="90"/>
      <c r="L48" s="11"/>
      <c r="N48" s="1"/>
      <c r="O48" s="1" t="s">
        <v>33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" customHeight="1" thickBot="1" x14ac:dyDescent="0.3">
      <c r="A49" s="9"/>
      <c r="B49" s="59" t="s">
        <v>36</v>
      </c>
      <c r="C49" s="60"/>
      <c r="D49" s="60"/>
      <c r="E49" s="61"/>
      <c r="F49" s="62"/>
      <c r="G49" s="63"/>
      <c r="H49" s="64"/>
      <c r="I49" s="69" t="str">
        <f>IF(K47=O47,O50,IF(K47=O48,O49,""))</f>
        <v>% Net Tangible Benefit
**must be at least .5% reduction**</v>
      </c>
      <c r="J49" s="70"/>
      <c r="K49" s="71"/>
      <c r="L49" s="11"/>
      <c r="N49" s="34" t="s">
        <v>37</v>
      </c>
      <c r="O49" s="36" t="s">
        <v>38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" customHeight="1" x14ac:dyDescent="0.25">
      <c r="A50" s="9"/>
      <c r="B50" s="52" t="s">
        <v>39</v>
      </c>
      <c r="C50" s="53"/>
      <c r="D50" s="53"/>
      <c r="E50" s="75"/>
      <c r="F50" s="76"/>
      <c r="G50" s="79"/>
      <c r="H50" s="80"/>
      <c r="I50" s="72"/>
      <c r="J50" s="73"/>
      <c r="K50" s="74"/>
      <c r="L50" s="11"/>
      <c r="N50" s="1" t="s">
        <v>40</v>
      </c>
      <c r="O50" s="36" t="s">
        <v>41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0.5" customHeight="1" thickBot="1" x14ac:dyDescent="0.3">
      <c r="A51" s="9"/>
      <c r="B51" s="83" t="s">
        <v>42</v>
      </c>
      <c r="C51" s="84"/>
      <c r="D51" s="84"/>
      <c r="E51" s="77"/>
      <c r="F51" s="78"/>
      <c r="G51" s="81"/>
      <c r="H51" s="82"/>
      <c r="I51" s="72"/>
      <c r="J51" s="73"/>
      <c r="K51" s="74"/>
      <c r="L51" s="11"/>
      <c r="N51" s="1" t="s">
        <v>43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75" thickBot="1" x14ac:dyDescent="0.3">
      <c r="A52" s="9"/>
      <c r="B52" s="59" t="s">
        <v>44</v>
      </c>
      <c r="C52" s="60"/>
      <c r="D52" s="60"/>
      <c r="E52" s="65">
        <f>SUM(E49:E51)</f>
        <v>0</v>
      </c>
      <c r="F52" s="66"/>
      <c r="G52" s="65">
        <f>SUM(G49:G51)</f>
        <v>0</v>
      </c>
      <c r="H52" s="67"/>
      <c r="I52" s="49">
        <f>E52-G52</f>
        <v>0</v>
      </c>
      <c r="J52" s="50"/>
      <c r="K52" s="51"/>
      <c r="L52" s="1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75" thickBot="1" x14ac:dyDescent="0.3">
      <c r="A53" s="9"/>
      <c r="L53" s="1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5">
      <c r="A54" s="9"/>
      <c r="B54" s="52" t="s">
        <v>25</v>
      </c>
      <c r="C54" s="53"/>
      <c r="D54" s="53"/>
      <c r="E54" s="53"/>
      <c r="F54" s="53"/>
      <c r="G54" s="53"/>
      <c r="H54" s="54"/>
      <c r="L54" s="1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5">
      <c r="A55" s="9"/>
      <c r="B55" s="55" t="str">
        <f>IF($D$45=N45,IF(K47=O48,IF($I$52&gt;=0.5,Q55,Q56),IF(K47=O47,IF(G52&lt;E52,Q55,Q56))),IF($D$45&lt;&gt;N45,"N/A"))</f>
        <v>Does NOT meet NTB</v>
      </c>
      <c r="C55" s="56"/>
      <c r="D55" s="56"/>
      <c r="E55" s="57" t="str">
        <f>IF(K47=O47,O56,IF(K47=O48,O55,""))</f>
        <v>At least .5 Below</v>
      </c>
      <c r="F55" s="57"/>
      <c r="G55" s="57"/>
      <c r="H55" s="58"/>
      <c r="L55" s="11"/>
      <c r="N55" s="1"/>
      <c r="O55" s="1" t="s">
        <v>45</v>
      </c>
      <c r="P55" s="1"/>
      <c r="Q55" s="1" t="s">
        <v>46</v>
      </c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25">
      <c r="A56" s="9"/>
      <c r="B56" s="55" t="str">
        <f>IF(OR($D$45=N47,$D$45=N50),  IF($I$52&gt;=-2,"Meets NTB","Does NOT meet NTB"),IF($D$45&lt;&gt;N47,"N/A"))</f>
        <v>N/A</v>
      </c>
      <c r="C56" s="56"/>
      <c r="D56" s="56"/>
      <c r="E56" s="57" t="s">
        <v>47</v>
      </c>
      <c r="F56" s="57"/>
      <c r="G56" s="57"/>
      <c r="H56" s="58"/>
      <c r="L56" s="11"/>
      <c r="N56" s="1"/>
      <c r="O56" s="1" t="s">
        <v>48</v>
      </c>
      <c r="P56" s="1"/>
      <c r="Q56" s="1" t="s">
        <v>49</v>
      </c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25">
      <c r="A57" s="9"/>
      <c r="B57" s="55" t="str">
        <f>IF($D$45=N46,  IF($I$52&gt;=2,"Meets NTB","Does NOT meet NTB"),IF($D$45&lt;&gt;N46,"N/A"))</f>
        <v>N/A</v>
      </c>
      <c r="C57" s="56"/>
      <c r="D57" s="56"/>
      <c r="E57" s="57" t="s">
        <v>50</v>
      </c>
      <c r="F57" s="57"/>
      <c r="G57" s="57"/>
      <c r="H57" s="58"/>
      <c r="L57" s="1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.75" thickBot="1" x14ac:dyDescent="0.3">
      <c r="A58" s="9"/>
      <c r="B58" s="45" t="str">
        <f>IF(OR($D$45=N49,$D$45=N51),  IF($I$52&gt;=1,"Meets NTB","Does NOT meet NTB"),IF($D$45&lt;&gt;N49,"N/A"))</f>
        <v>N/A</v>
      </c>
      <c r="C58" s="46"/>
      <c r="D58" s="46"/>
      <c r="E58" s="47" t="s">
        <v>51</v>
      </c>
      <c r="F58" s="47"/>
      <c r="G58" s="47"/>
      <c r="H58" s="48"/>
      <c r="L58" s="1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25">
      <c r="A59" s="9"/>
      <c r="B59" s="44"/>
      <c r="C59" s="44"/>
      <c r="D59" s="44"/>
      <c r="E59" s="41"/>
      <c r="F59" s="41"/>
      <c r="G59" s="41"/>
      <c r="H59" s="41"/>
      <c r="L59" s="1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25">
      <c r="A60" s="9"/>
      <c r="B60" s="44"/>
      <c r="C60" s="44"/>
      <c r="D60" s="44"/>
      <c r="E60" s="41"/>
      <c r="F60" s="41"/>
      <c r="G60" s="41"/>
      <c r="H60" s="41"/>
      <c r="L60" s="1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x14ac:dyDescent="0.25">
      <c r="A61" s="9"/>
      <c r="B61" s="44"/>
      <c r="C61" s="44"/>
      <c r="D61" s="44"/>
      <c r="E61" s="41"/>
      <c r="F61" s="41"/>
      <c r="G61" s="41"/>
      <c r="H61" s="41"/>
      <c r="L61" s="1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x14ac:dyDescent="0.25">
      <c r="A62" s="9"/>
      <c r="B62" s="44"/>
      <c r="C62" s="44"/>
      <c r="D62" s="44"/>
      <c r="E62" s="41"/>
      <c r="F62" s="41"/>
      <c r="G62" s="41"/>
      <c r="H62" s="41"/>
      <c r="L62" s="1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25">
      <c r="A63" s="9"/>
      <c r="B63" s="44"/>
      <c r="C63" s="44"/>
      <c r="D63" s="44"/>
      <c r="E63" s="41"/>
      <c r="F63" s="41"/>
      <c r="G63" s="41"/>
      <c r="H63" s="41"/>
      <c r="L63" s="1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5">
      <c r="A64" s="9"/>
      <c r="B64" s="44"/>
      <c r="C64" s="44"/>
      <c r="D64" s="44"/>
      <c r="E64" s="41"/>
      <c r="F64" s="41"/>
      <c r="G64" s="41"/>
      <c r="H64" s="41"/>
      <c r="L64" s="1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x14ac:dyDescent="0.25">
      <c r="A65" s="9"/>
      <c r="B65" s="44"/>
      <c r="C65" s="44"/>
      <c r="D65" s="44"/>
      <c r="E65" s="41"/>
      <c r="F65" s="41"/>
      <c r="G65" s="41"/>
      <c r="H65" s="41"/>
      <c r="L65" s="1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x14ac:dyDescent="0.25">
      <c r="A66" s="9"/>
      <c r="B66" s="44"/>
      <c r="C66" s="44"/>
      <c r="D66" s="44"/>
      <c r="E66" s="41"/>
      <c r="F66" s="41"/>
      <c r="G66" s="41"/>
      <c r="H66" s="41"/>
      <c r="L66" s="1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x14ac:dyDescent="0.25">
      <c r="A67" s="9"/>
      <c r="B67" s="44"/>
      <c r="C67" s="44"/>
      <c r="D67" s="44"/>
      <c r="E67" s="41"/>
      <c r="F67" s="41"/>
      <c r="G67" s="41"/>
      <c r="H67" s="41"/>
      <c r="L67" s="1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x14ac:dyDescent="0.25">
      <c r="A68" s="9"/>
      <c r="B68" s="44"/>
      <c r="C68" s="44"/>
      <c r="D68" s="44"/>
      <c r="E68" s="41"/>
      <c r="F68" s="41"/>
      <c r="G68" s="41"/>
      <c r="H68" s="41"/>
      <c r="L68" s="1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x14ac:dyDescent="0.25">
      <c r="A69" s="9"/>
      <c r="B69" s="44"/>
      <c r="C69" s="44"/>
      <c r="D69" s="44"/>
      <c r="E69" s="41"/>
      <c r="F69" s="41"/>
      <c r="G69" s="41"/>
      <c r="H69" s="41"/>
      <c r="L69" s="1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x14ac:dyDescent="0.25">
      <c r="A70" s="9"/>
      <c r="B70" s="44"/>
      <c r="C70" s="44"/>
      <c r="D70" s="44"/>
      <c r="E70" s="41"/>
      <c r="F70" s="41"/>
      <c r="G70" s="41"/>
      <c r="H70" s="41"/>
      <c r="L70" s="1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x14ac:dyDescent="0.25">
      <c r="A71" s="9"/>
      <c r="B71" s="44"/>
      <c r="C71" s="44"/>
      <c r="D71" s="44"/>
      <c r="E71" s="41"/>
      <c r="F71" s="41"/>
      <c r="G71" s="41"/>
      <c r="H71" s="41"/>
      <c r="L71" s="1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x14ac:dyDescent="0.25">
      <c r="A72" s="9"/>
      <c r="B72" s="44"/>
      <c r="C72" s="44"/>
      <c r="D72" s="44"/>
      <c r="E72" s="41"/>
      <c r="F72" s="41"/>
      <c r="G72" s="41"/>
      <c r="H72" s="41"/>
      <c r="L72" s="1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x14ac:dyDescent="0.25">
      <c r="A73" s="9"/>
      <c r="B73" s="44"/>
      <c r="C73" s="44"/>
      <c r="D73" s="44"/>
      <c r="E73" s="41"/>
      <c r="F73" s="41"/>
      <c r="G73" s="41"/>
      <c r="H73" s="41"/>
      <c r="L73" s="1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x14ac:dyDescent="0.25">
      <c r="A74" s="9"/>
      <c r="B74" s="44"/>
      <c r="C74" s="44"/>
      <c r="D74" s="44"/>
      <c r="E74" s="41"/>
      <c r="F74" s="41"/>
      <c r="G74" s="41"/>
      <c r="H74" s="41"/>
      <c r="L74" s="1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x14ac:dyDescent="0.25">
      <c r="A75" s="9"/>
      <c r="B75" s="44"/>
      <c r="C75" s="44"/>
      <c r="D75" s="44"/>
      <c r="E75" s="41"/>
      <c r="F75" s="41"/>
      <c r="G75" s="41"/>
      <c r="H75" s="41"/>
      <c r="L75" s="1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x14ac:dyDescent="0.25">
      <c r="A76" s="9"/>
      <c r="B76" s="44"/>
      <c r="C76" s="44"/>
      <c r="D76" s="44"/>
      <c r="E76" s="41"/>
      <c r="F76" s="41"/>
      <c r="G76" s="41"/>
      <c r="H76" s="41"/>
      <c r="L76" s="1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x14ac:dyDescent="0.25">
      <c r="A77" s="9"/>
      <c r="B77" s="44"/>
      <c r="C77" s="44"/>
      <c r="D77" s="44"/>
      <c r="E77" s="41"/>
      <c r="F77" s="41"/>
      <c r="G77" s="41"/>
      <c r="H77" s="41"/>
      <c r="L77" s="1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x14ac:dyDescent="0.25">
      <c r="A78" s="9"/>
      <c r="B78" s="44"/>
      <c r="C78" s="44"/>
      <c r="D78" s="44"/>
      <c r="E78" s="41"/>
      <c r="F78" s="41"/>
      <c r="G78" s="41"/>
      <c r="H78" s="41"/>
      <c r="L78" s="1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x14ac:dyDescent="0.25">
      <c r="A79" s="9"/>
      <c r="B79" s="44"/>
      <c r="C79" s="44"/>
      <c r="D79" s="44"/>
      <c r="E79" s="41"/>
      <c r="F79" s="41"/>
      <c r="G79" s="41"/>
      <c r="H79" s="41"/>
      <c r="L79" s="1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x14ac:dyDescent="0.25">
      <c r="A80" s="9"/>
      <c r="B80" s="44"/>
      <c r="C80" s="44"/>
      <c r="D80" s="44"/>
      <c r="E80" s="41"/>
      <c r="F80" s="41"/>
      <c r="G80" s="41"/>
      <c r="H80" s="41"/>
      <c r="L80" s="1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x14ac:dyDescent="0.25">
      <c r="A81" s="9"/>
      <c r="B81" s="44"/>
      <c r="C81" s="44"/>
      <c r="D81" s="44"/>
      <c r="E81" s="41"/>
      <c r="F81" s="41"/>
      <c r="G81" s="41"/>
      <c r="H81" s="41"/>
      <c r="L81" s="1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x14ac:dyDescent="0.25">
      <c r="A82" s="9"/>
      <c r="B82" s="44"/>
      <c r="C82" s="44"/>
      <c r="D82" s="44"/>
      <c r="E82" s="41"/>
      <c r="F82" s="41"/>
      <c r="G82" s="41"/>
      <c r="H82" s="41"/>
      <c r="L82" s="1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x14ac:dyDescent="0.25">
      <c r="A83" s="9"/>
      <c r="B83" s="44"/>
      <c r="C83" s="44"/>
      <c r="D83" s="44"/>
      <c r="E83" s="41"/>
      <c r="F83" s="41"/>
      <c r="G83" s="41"/>
      <c r="H83" s="41"/>
      <c r="L83" s="1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7.5" customHeight="1" thickBot="1" x14ac:dyDescent="0.3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4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.75" thickTop="1" x14ac:dyDescent="0.25"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</sheetData>
  <sheetProtection sheet="1" selectLockedCells="1"/>
  <mergeCells count="71">
    <mergeCell ref="D13:G13"/>
    <mergeCell ref="H13:I13"/>
    <mergeCell ref="J13:K20"/>
    <mergeCell ref="B4:K4"/>
    <mergeCell ref="C5:E5"/>
    <mergeCell ref="I5:K5"/>
    <mergeCell ref="D7:F7"/>
    <mergeCell ref="G7:H7"/>
    <mergeCell ref="I7:K7"/>
    <mergeCell ref="A9:B9"/>
    <mergeCell ref="B11:E11"/>
    <mergeCell ref="F11:G11"/>
    <mergeCell ref="H11:I11"/>
    <mergeCell ref="J11:K11"/>
    <mergeCell ref="A22:D22"/>
    <mergeCell ref="H22:J22"/>
    <mergeCell ref="B24:C24"/>
    <mergeCell ref="D24:E25"/>
    <mergeCell ref="F24:G24"/>
    <mergeCell ref="I24:J24"/>
    <mergeCell ref="G27:H27"/>
    <mergeCell ref="I27:J27"/>
    <mergeCell ref="B29:G29"/>
    <mergeCell ref="H29:I29"/>
    <mergeCell ref="B30:D30"/>
    <mergeCell ref="F30:G30"/>
    <mergeCell ref="H30:I30"/>
    <mergeCell ref="J30:K33"/>
    <mergeCell ref="B31:G31"/>
    <mergeCell ref="H31:I31"/>
    <mergeCell ref="B32:G32"/>
    <mergeCell ref="B33:G33"/>
    <mergeCell ref="H32:I32"/>
    <mergeCell ref="B34:G34"/>
    <mergeCell ref="H34:I34"/>
    <mergeCell ref="B46:C48"/>
    <mergeCell ref="I46:J48"/>
    <mergeCell ref="E47:F48"/>
    <mergeCell ref="G47:H48"/>
    <mergeCell ref="H35:I35"/>
    <mergeCell ref="B37:G37"/>
    <mergeCell ref="H37:I37"/>
    <mergeCell ref="B38:G38"/>
    <mergeCell ref="H38:I38"/>
    <mergeCell ref="H39:I39"/>
    <mergeCell ref="B40:G40"/>
    <mergeCell ref="H40:I40"/>
    <mergeCell ref="A43:D43"/>
    <mergeCell ref="B45:C45"/>
    <mergeCell ref="D45:K45"/>
    <mergeCell ref="I49:K51"/>
    <mergeCell ref="B50:D50"/>
    <mergeCell ref="E50:F51"/>
    <mergeCell ref="G50:H51"/>
    <mergeCell ref="B51:D51"/>
    <mergeCell ref="B49:D49"/>
    <mergeCell ref="E49:F49"/>
    <mergeCell ref="G49:H49"/>
    <mergeCell ref="B52:D52"/>
    <mergeCell ref="E52:F52"/>
    <mergeCell ref="G52:H52"/>
    <mergeCell ref="B58:D58"/>
    <mergeCell ref="E58:H58"/>
    <mergeCell ref="I52:K52"/>
    <mergeCell ref="B54:H54"/>
    <mergeCell ref="B56:D56"/>
    <mergeCell ref="E56:H56"/>
    <mergeCell ref="B57:D57"/>
    <mergeCell ref="E57:H57"/>
    <mergeCell ref="B55:D55"/>
    <mergeCell ref="E55:H55"/>
  </mergeCells>
  <conditionalFormatting sqref="E30">
    <cfRule type="expression" dxfId="1" priority="1">
      <formula>(D24=N21)</formula>
    </cfRule>
  </conditionalFormatting>
  <conditionalFormatting sqref="H31:I31">
    <cfRule type="expression" dxfId="0" priority="2">
      <formula>D24=N22</formula>
    </cfRule>
  </conditionalFormatting>
  <dataValidations count="3">
    <dataValidation type="list" allowBlank="1" showInputMessage="1" showErrorMessage="1" sqref="K47" xr:uid="{3F6EFC96-2DAC-4BE1-9CFD-BEF138BEADAD}">
      <formula1>$O$46:$O$48</formula1>
    </dataValidation>
    <dataValidation type="list" allowBlank="1" showInputMessage="1" showErrorMessage="1" sqref="D24" xr:uid="{B83DCDA2-91BE-4142-93D8-2F0F8B1783B4}">
      <formula1>$N$20:$N$22</formula1>
    </dataValidation>
    <dataValidation type="list" allowBlank="1" showInputMessage="1" showErrorMessage="1" sqref="D45:K45" xr:uid="{299D0C46-6733-45A9-A8DB-7F7F2C1B9527}">
      <formula1>$N$44:$N$51</formula1>
    </dataValidation>
  </dataValidations>
  <pageMargins left="0.7" right="0.7" top="0.75" bottom="0.75" header="0.3" footer="0.3"/>
  <pageSetup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FHA Streamline Worksheet</vt:lpstr>
      <vt:lpstr>'FHA Streamline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Tascha Bartek</dc:creator>
  <cp:lastModifiedBy>Kimberly Wiese</cp:lastModifiedBy>
  <dcterms:created xsi:type="dcterms:W3CDTF">2024-01-04T18:46:57Z</dcterms:created>
  <dcterms:modified xsi:type="dcterms:W3CDTF">2025-10-21T17:27:51Z</dcterms:modified>
</cp:coreProperties>
</file>